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royjo\OneDrive\Desktop\UCF Docs\Payment calculator\"/>
    </mc:Choice>
  </mc:AlternateContent>
  <xr:revisionPtr revIDLastSave="0" documentId="13_ncr:1_{38C696C0-B32D-42D7-A4C3-7284F7CE99EE}" xr6:coauthVersionLast="45" xr6:coauthVersionMax="45" xr10:uidLastSave="{00000000-0000-0000-0000-000000000000}"/>
  <workbookProtection workbookAlgorithmName="SHA-512" workbookHashValue="5Dp0d7cxSOA5wGxFLpgpJj+ba3NN9m9spYEekd2YIwPCQMz/eep+BFRe1nANuJcv+0B5AbBCPCTk1JqhOTDtrQ==" workbookSaltValue="/Mkh1jHUaYBUeDuta6LB9g==" workbookSpinCount="100000" lockStructure="1"/>
  <bookViews>
    <workbookView showHorizontalScroll="0" showVerticalScroll="0" showSheetTabs="0" xWindow="-120" yWindow="-120" windowWidth="19440" windowHeight="15000" xr2:uid="{00000000-000D-0000-FFFF-FFFF00000000}"/>
  </bookViews>
  <sheets>
    <sheet name="Fee Summary" sheetId="1" r:id="rId1"/>
    <sheet name="Calc Sheet" sheetId="2" state="hidden" r:id="rId2"/>
  </sheets>
  <definedNames>
    <definedName name="_xlnm.Print_Area" localSheetId="0">'Fee Summary'!$A$1:$D$32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B14" i="2" l="1"/>
  <c r="G2" i="2" l="1"/>
  <c r="H2" i="2" s="1"/>
  <c r="G27" i="2"/>
  <c r="B9" i="2"/>
  <c r="C9" i="2" s="1"/>
  <c r="D9" i="2" s="1"/>
  <c r="E9" i="2" s="1"/>
  <c r="F9" i="2" s="1"/>
  <c r="G9" i="2" s="1"/>
  <c r="B8" i="2"/>
  <c r="C8" i="2" s="1"/>
  <c r="D8" i="2" s="1"/>
  <c r="E8" i="2" s="1"/>
  <c r="F8" i="2" s="1"/>
  <c r="B7" i="2"/>
  <c r="C7" i="2" s="1"/>
  <c r="D7" i="2" s="1"/>
  <c r="E7" i="2" s="1"/>
  <c r="F7" i="2" s="1"/>
  <c r="B6" i="2"/>
  <c r="C6" i="2" s="1"/>
  <c r="D6" i="2" s="1"/>
  <c r="E6" i="2" s="1"/>
  <c r="B5" i="2"/>
  <c r="C5" i="2" s="1"/>
  <c r="D5" i="2" s="1"/>
  <c r="E5" i="2" s="1"/>
  <c r="B4" i="2"/>
  <c r="G3" i="2"/>
  <c r="H3" i="2" s="1"/>
  <c r="C4" i="2" l="1"/>
  <c r="F5" i="2"/>
  <c r="F6" i="2"/>
  <c r="D4" i="2" l="1"/>
  <c r="E4" i="2" s="1"/>
  <c r="F4" i="2" s="1"/>
  <c r="G4" i="2" s="1"/>
  <c r="H4" i="2" s="1"/>
  <c r="G5" i="2"/>
  <c r="H5" i="2" s="1"/>
  <c r="G8" i="2"/>
  <c r="H8" i="2" s="1"/>
  <c r="G6" i="2"/>
  <c r="H6" i="2" s="1"/>
  <c r="H9" i="2"/>
  <c r="G7" i="2"/>
  <c r="H7" i="2" s="1"/>
  <c r="H11" i="2" l="1"/>
  <c r="D22" i="1" s="1"/>
</calcChain>
</file>

<file path=xl/sharedStrings.xml><?xml version="1.0" encoding="utf-8"?>
<sst xmlns="http://schemas.openxmlformats.org/spreadsheetml/2006/main" count="8" uniqueCount="8">
  <si>
    <t>Cost of Construction</t>
  </si>
  <si>
    <t xml:space="preserve">Project/Work Order Number: </t>
  </si>
  <si>
    <t>Permit Fee Calculator</t>
  </si>
  <si>
    <t>Expedite Fee</t>
  </si>
  <si>
    <t>UCF Building Department Permit Fee</t>
  </si>
  <si>
    <t>To select, please  enter $550.00</t>
  </si>
  <si>
    <t>If there is a conflict between this calculator  and the fees generated by Citizenserve than the Citizenserve fees shall be applied.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</si>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</sst>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&quot;$&quot;* #,##0.00_);_(&quot;$&quot;* \(#,##0.00\);_(&quot;$&quot;* &quot;-&quot;?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3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164" fontId="3" fillId="2" borderId="0" xfId="2" applyNumberFormat="1" applyFont="1" applyFill="1"/>
    <xf numFmtId="4" fontId="3" fillId="2" borderId="0" xfId="2" applyNumberFormat="1" applyFont="1" applyFill="1"/>
    <xf numFmtId="164" fontId="0" fillId="0" borderId="1" xfId="2" applyNumberFormat="1" applyFont="1" applyFill="1" applyBorder="1"/>
    <xf numFmtId="164" fontId="3" fillId="3" borderId="0" xfId="2" applyNumberFormat="1" applyFont="1" applyFill="1"/>
    <xf numFmtId="4" fontId="3" fillId="3" borderId="0" xfId="2" applyNumberFormat="1" applyFont="1" applyFill="1"/>
    <xf numFmtId="164" fontId="3" fillId="4" borderId="0" xfId="2" applyNumberFormat="1" applyFont="1" applyFill="1"/>
    <xf numFmtId="4" fontId="3" fillId="4" borderId="0" xfId="2" applyNumberFormat="1" applyFont="1" applyFill="1"/>
    <xf numFmtId="164" fontId="3" fillId="5" borderId="0" xfId="2" applyNumberFormat="1" applyFont="1" applyFill="1"/>
    <xf numFmtId="4" fontId="3" fillId="5" borderId="0" xfId="2" applyNumberFormat="1" applyFont="1" applyFill="1"/>
    <xf numFmtId="164" fontId="3" fillId="6" borderId="0" xfId="2" applyNumberFormat="1" applyFont="1" applyFill="1"/>
    <xf numFmtId="4" fontId="3" fillId="6" borderId="0" xfId="2" applyNumberFormat="1" applyFont="1" applyFill="1"/>
    <xf numFmtId="164" fontId="3" fillId="7" borderId="0" xfId="2" applyNumberFormat="1" applyFont="1" applyFill="1"/>
    <xf numFmtId="4" fontId="3" fillId="7" borderId="0" xfId="2" applyNumberFormat="1" applyFont="1" applyFill="1"/>
    <xf numFmtId="164" fontId="0" fillId="0" borderId="0" xfId="2" applyNumberFormat="1" applyFont="1" applyFill="1" applyBorder="1"/>
    <xf numFmtId="44" fontId="0" fillId="0" borderId="0" xfId="0" applyNumberFormat="1"/>
    <xf numFmtId="44" fontId="0" fillId="0" borderId="0" xfId="1" applyFont="1"/>
    <xf numFmtId="165" fontId="0" fillId="0" borderId="0" xfId="0" applyNumberFormat="1"/>
    <xf numFmtId="164" fontId="0" fillId="0" borderId="0" xfId="0" applyNumberFormat="1"/>
    <xf numFmtId="0" fontId="7" fillId="0" borderId="2" xfId="0" applyFont="1" applyBorder="1" applyAlignment="1">
      <alignment horizontal="left"/>
    </xf>
    <xf numFmtId="14" fontId="0" fillId="0" borderId="0" xfId="0" applyNumberFormat="1"/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0" fillId="0" borderId="0" xfId="0" applyBorder="1"/>
    <xf numFmtId="0" fontId="4" fillId="0" borderId="0" xfId="0" applyFont="1" applyBorder="1"/>
    <xf numFmtId="0" fontId="6" fillId="0" borderId="0" xfId="0" applyFont="1" applyBorder="1" applyAlignment="1">
      <alignment horizontal="center" vertical="center"/>
    </xf>
    <xf numFmtId="164" fontId="5" fillId="8" borderId="2" xfId="0" applyNumberFormat="1" applyFont="1" applyFill="1" applyBorder="1" applyAlignment="1" applyProtection="1">
      <alignment horizontal="right"/>
      <protection locked="0"/>
    </xf>
    <xf numFmtId="0" fontId="5" fillId="0" borderId="2" xfId="0" applyFont="1" applyBorder="1"/>
    <xf numFmtId="0" fontId="6" fillId="0" borderId="0" xfId="0" applyFont="1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164" fontId="5" fillId="0" borderId="4" xfId="1" applyNumberFormat="1" applyFont="1" applyBorder="1" applyAlignment="1">
      <alignment horizontal="right"/>
    </xf>
    <xf numFmtId="164" fontId="5" fillId="0" borderId="5" xfId="1" applyNumberFormat="1" applyFont="1" applyFill="1" applyBorder="1" applyAlignment="1">
      <alignment horizontal="right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" fontId="5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2438400</xdr:colOff>
      <xdr:row>1</xdr:row>
      <xdr:rowOff>76200</xdr:rowOff>
    </xdr:from>
    <xdr:to>
      <xdr:col>1</xdr:col>
      <xdr:colOff>3066342</xdr:colOff>
      <xdr:row>4</xdr:row>
      <xdr:rowOff>175318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1B27A3-21F3-494E-889E-F40C20D79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266700"/>
          <a:ext cx="627942" cy="670618"/>
        </a:xfrm>
        <a:prstGeom prst="rect">
          <a:avLst/>
        </a:prstGeom>
      </xdr:spPr>
    </xdr:pic>
    <xdr:clientData/>
  </xdr:twoCellAnchor>
  <xdr:twoCellAnchor editAs="oneCell">
    <xdr:from>
      <xdr:col>1</xdr:col>
      <xdr:colOff>3181350</xdr:colOff>
      <xdr:row>3</xdr:row>
      <xdr:rowOff>9525</xdr:rowOff>
    </xdr:from>
    <xdr:to>
      <xdr:col>2</xdr:col>
      <xdr:colOff>1092813</xdr:colOff>
      <xdr:row>5</xdr:row>
      <xdr:rowOff>18703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7718759-2078-4532-811E-4097AE682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95700" y="581025"/>
          <a:ext cx="1207113" cy="390178"/>
        </a:xfrm>
        <a:prstGeom prst="rect">
          <a:avLst/>
        </a:prstGeom>
      </xdr:spPr>
    </xdr:pic>
    <xdr:clientData/>
  </xdr:twoCellAnchor>
  <xdr:oneCellAnchor>
    <xdr:from>
      <xdr:col>2</xdr:col>
      <xdr:colOff>1104901</xdr:colOff>
      <xdr:row>3</xdr:row>
      <xdr:rowOff>66675</xdr:rowOff>
    </xdr:from>
    <xdr:ext cx="2867024" cy="4191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9A1D344-7468-455F-A585-80235C0ACF9D}"/>
            </a:ext>
          </a:extLst>
        </xdr:cNvPr>
        <xdr:cNvSpPr txBox="1"/>
      </xdr:nvSpPr>
      <xdr:spPr>
        <a:xfrm>
          <a:off x="4914901" y="638175"/>
          <a:ext cx="2867024" cy="41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400" b="0"/>
            <a:t>Building Department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D24"/>
  <sheetViews>
    <sheetView showGridLines="0" showRowColHeaders="0" tabSelected="1" topLeftCell="A4" zoomScaleNormal="100" workbookViewId="0">
      <selection activeCell="D17" sqref="D17"/>
    </sheetView>
  </sheetViews>
  <sheetFormatPr defaultRowHeight="15" x14ac:dyDescent="0.25"/>
  <cols>
    <col min="1" max="1" width="7.7109375" bestFit="1" customWidth="1"/>
    <col min="2" max="3" width="49.42578125" customWidth="1"/>
    <col min="4" max="4" width="45.28515625" customWidth="1"/>
  </cols>
  <sheetData>
    <row r="7" spans="1:4" ht="15" customHeight="1" x14ac:dyDescent="0.25">
      <c r="B7" s="35" t="s">
        <v>2</v>
      </c>
      <c r="C7" s="35"/>
      <c r="D7" s="35"/>
    </row>
    <row r="8" spans="1:4" ht="15" customHeight="1" x14ac:dyDescent="0.25">
      <c r="B8" s="35"/>
      <c r="C8" s="35"/>
      <c r="D8" s="35"/>
    </row>
    <row r="9" spans="1:4" ht="15" customHeight="1" x14ac:dyDescent="0.25">
      <c r="B9" s="35"/>
      <c r="C9" s="35"/>
      <c r="D9" s="35"/>
    </row>
    <row r="13" spans="1:4" x14ac:dyDescent="0.25">
      <c r="D13" s="20">
        <f ca="1">TODAY()</f>
        <v>44116</v>
      </c>
    </row>
    <row r="14" spans="1:4" ht="15.75" customHeight="1" x14ac:dyDescent="0.25">
      <c r="A14" s="21"/>
      <c r="B14" s="22"/>
      <c r="C14" s="22"/>
      <c r="D14" s="23"/>
    </row>
    <row r="15" spans="1:4" ht="15.75" x14ac:dyDescent="0.25">
      <c r="A15" s="23"/>
      <c r="B15" s="19" t="s">
        <v>1</v>
      </c>
      <c r="C15" s="19"/>
      <c r="D15" s="34" t="s">
        <v>7</v>
      </c>
    </row>
    <row r="16" spans="1:4" ht="15.75" x14ac:dyDescent="0.25">
      <c r="A16" s="21"/>
      <c r="B16" s="22"/>
      <c r="C16" s="22"/>
      <c r="D16" s="24"/>
    </row>
    <row r="17" spans="1:4" x14ac:dyDescent="0.25">
      <c r="A17" s="24"/>
      <c r="B17" s="24"/>
      <c r="C17" s="24"/>
      <c r="D17" s="24"/>
    </row>
    <row r="18" spans="1:4" x14ac:dyDescent="0.25">
      <c r="A18" s="23"/>
      <c r="B18" s="23"/>
      <c r="C18" s="23"/>
      <c r="D18" s="23"/>
    </row>
    <row r="19" spans="1:4" ht="15.75" x14ac:dyDescent="0.25">
      <c r="A19" s="25"/>
      <c r="B19" s="27" t="s">
        <v>0</v>
      </c>
      <c r="C19" s="27"/>
      <c r="D19" s="26">
        <v>0</v>
      </c>
    </row>
    <row r="20" spans="1:4" ht="15.75" x14ac:dyDescent="0.25">
      <c r="A20" s="28"/>
      <c r="B20" s="32" t="s">
        <v>3</v>
      </c>
      <c r="C20" s="32" t="s">
        <v>5</v>
      </c>
      <c r="D20" s="31">
        <v>0</v>
      </c>
    </row>
    <row r="21" spans="1:4" ht="15.75" thickBot="1" x14ac:dyDescent="0.3"/>
    <row r="22" spans="1:4" ht="27" customHeight="1" thickBot="1" x14ac:dyDescent="0.3">
      <c r="A22" s="28"/>
      <c r="B22" s="33" t="s">
        <v>4</v>
      </c>
      <c r="C22" s="29"/>
      <c r="D22" s="30">
        <f>'Calc Sheet'!H11+D20</f>
        <v>0</v>
      </c>
    </row>
    <row r="23" spans="1:4" x14ac:dyDescent="0.25">
      <c r="B23" s="36" t="s">
        <v>6</v>
      </c>
      <c r="C23" s="37"/>
      <c r="D23" s="37"/>
    </row>
    <row r="24" spans="1:4" x14ac:dyDescent="0.25">
      <c r="B24" s="38"/>
      <c r="C24" s="38"/>
      <c r="D24" s="38"/>
    </row>
  </sheetData>
  <sheetProtection algorithmName="SHA-512" hashValue="o5gaXhkNxYQU1uvHOKCfIjlkW8CJUKsTmfo7CcrD6hMJbSZdHgcSGUTa01pEQ4E3WIQQTVliN3Ly3l1URlmbKg==" saltValue="gW86U6RgGQwFoArjIncClw==" spinCount="100000" sheet="1" objects="1" scenarios="1"/>
  <protectedRanges>
    <protectedRange sqref="D20" name="Range4"/>
    <protectedRange sqref="D19" name="Range2"/>
    <protectedRange sqref="D15" name="Range3"/>
  </protectedRanges>
  <mergeCells count="2">
    <mergeCell ref="B7:D9"/>
    <mergeCell ref="B23:D24"/>
  </mergeCells>
  <printOptions horizontalCentered="1"/>
  <pageMargins left="0.7" right="0.91666666666666696" top="0.75757575757575801" bottom="0.66666666666666696" header="0.3" footer="0.3"/>
  <pageSetup scale="78" orientation="landscape" r:id="rId1"/>
  <headerFooter>
    <oddHeader xml:space="preserve">&amp;C </oddHeader>
    <oddFooter>&amp;L&amp;8&amp;F&amp;R&amp;8Oct 2017 Rev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2:H27"/>
  <sheetViews>
    <sheetView topLeftCell="B1" workbookViewId="0">
      <selection activeCell="E9" sqref="E9"/>
    </sheetView>
  </sheetViews>
  <sheetFormatPr defaultRowHeight="15" x14ac:dyDescent="0.25"/>
  <cols>
    <col min="1" max="1" width="17.85546875" bestFit="1" customWidth="1"/>
    <col min="2" max="2" width="15.28515625" bestFit="1" customWidth="1"/>
    <col min="4" max="5" width="10.85546875" bestFit="1" customWidth="1"/>
    <col min="6" max="6" width="11.140625" bestFit="1" customWidth="1"/>
    <col min="7" max="7" width="15.140625" customWidth="1"/>
  </cols>
  <sheetData>
    <row r="2" spans="1:8" x14ac:dyDescent="0.25">
      <c r="A2">
        <v>0</v>
      </c>
      <c r="F2">
        <v>100</v>
      </c>
      <c r="G2">
        <f t="shared" ref="G2:G8" si="0">IF($B$14&lt;=A3,F2,0)</f>
        <v>100</v>
      </c>
      <c r="H2">
        <f t="shared" ref="H2:H9" si="1">IF($B$14&gt;A2,G2,0)</f>
        <v>0</v>
      </c>
    </row>
    <row r="3" spans="1:8" ht="15.75" thickBot="1" x14ac:dyDescent="0.3">
      <c r="A3">
        <v>1000</v>
      </c>
      <c r="F3">
        <v>150</v>
      </c>
      <c r="G3">
        <f t="shared" si="0"/>
        <v>150</v>
      </c>
      <c r="H3">
        <f t="shared" si="1"/>
        <v>0</v>
      </c>
    </row>
    <row r="4" spans="1:8" ht="16.5" thickTop="1" thickBot="1" x14ac:dyDescent="0.3">
      <c r="A4">
        <v>10000</v>
      </c>
      <c r="B4" s="1">
        <f t="shared" ref="B4:B9" si="2">$B$14-A4</f>
        <v>-10000</v>
      </c>
      <c r="C4" s="5">
        <f t="shared" ref="C4:C9" si="3">ROUNDUP(B4/1000,0)</f>
        <v>-10</v>
      </c>
      <c r="D4" s="4">
        <f>C4*24</f>
        <v>-240</v>
      </c>
      <c r="E4" s="1">
        <f>D4+150</f>
        <v>-90</v>
      </c>
      <c r="F4" s="3">
        <f t="shared" ref="F4:F9" si="4">E4</f>
        <v>-90</v>
      </c>
      <c r="G4">
        <f t="shared" si="0"/>
        <v>-90</v>
      </c>
      <c r="H4">
        <f t="shared" si="1"/>
        <v>0</v>
      </c>
    </row>
    <row r="5" spans="1:8" ht="16.5" thickTop="1" thickBot="1" x14ac:dyDescent="0.3">
      <c r="A5">
        <v>50000</v>
      </c>
      <c r="B5" s="1">
        <f t="shared" si="2"/>
        <v>-50000</v>
      </c>
      <c r="C5" s="5">
        <f t="shared" si="3"/>
        <v>-50</v>
      </c>
      <c r="D5" s="4">
        <f>C5*17</f>
        <v>-850</v>
      </c>
      <c r="E5" s="4">
        <f>D5+1110</f>
        <v>260</v>
      </c>
      <c r="F5" s="3">
        <f t="shared" si="4"/>
        <v>260</v>
      </c>
      <c r="G5">
        <f t="shared" si="0"/>
        <v>260</v>
      </c>
      <c r="H5">
        <f t="shared" si="1"/>
        <v>0</v>
      </c>
    </row>
    <row r="6" spans="1:8" ht="16.5" thickTop="1" thickBot="1" x14ac:dyDescent="0.3">
      <c r="A6">
        <v>250000</v>
      </c>
      <c r="B6" s="1">
        <f t="shared" si="2"/>
        <v>-250000</v>
      </c>
      <c r="C6" s="7">
        <f>ROUNDUP(B6/1000,0)</f>
        <v>-250</v>
      </c>
      <c r="D6" s="6">
        <f>C6*11</f>
        <v>-2750</v>
      </c>
      <c r="E6" s="6">
        <f>D6+4510</f>
        <v>1760</v>
      </c>
      <c r="F6" s="3">
        <f t="shared" si="4"/>
        <v>1760</v>
      </c>
      <c r="G6">
        <f t="shared" si="0"/>
        <v>1760</v>
      </c>
      <c r="H6">
        <f t="shared" si="1"/>
        <v>0</v>
      </c>
    </row>
    <row r="7" spans="1:8" ht="16.5" thickTop="1" thickBot="1" x14ac:dyDescent="0.3">
      <c r="A7">
        <v>1000000</v>
      </c>
      <c r="B7" s="1">
        <f t="shared" si="2"/>
        <v>-1000000</v>
      </c>
      <c r="C7" s="9">
        <f t="shared" si="3"/>
        <v>-1000</v>
      </c>
      <c r="D7" s="8">
        <f>C7*8.5</f>
        <v>-8500</v>
      </c>
      <c r="E7" s="8">
        <f>D7+12760</f>
        <v>4260</v>
      </c>
      <c r="F7" s="3">
        <f t="shared" si="4"/>
        <v>4260</v>
      </c>
      <c r="G7">
        <f t="shared" si="0"/>
        <v>4260</v>
      </c>
      <c r="H7">
        <f t="shared" si="1"/>
        <v>0</v>
      </c>
    </row>
    <row r="8" spans="1:8" ht="16.5" thickTop="1" thickBot="1" x14ac:dyDescent="0.3">
      <c r="A8">
        <v>5000000</v>
      </c>
      <c r="B8" s="1">
        <f t="shared" si="2"/>
        <v>-5000000</v>
      </c>
      <c r="C8" s="11">
        <f t="shared" si="3"/>
        <v>-5000</v>
      </c>
      <c r="D8" s="10">
        <f>C8*6</f>
        <v>-30000</v>
      </c>
      <c r="E8" s="10">
        <f>D8+46760</f>
        <v>16760</v>
      </c>
      <c r="F8" s="3">
        <f t="shared" si="4"/>
        <v>16760</v>
      </c>
      <c r="G8">
        <f t="shared" si="0"/>
        <v>16760</v>
      </c>
      <c r="H8">
        <f t="shared" si="1"/>
        <v>0</v>
      </c>
    </row>
    <row r="9" spans="1:8" ht="16.5" thickTop="1" thickBot="1" x14ac:dyDescent="0.3">
      <c r="A9">
        <v>12000000</v>
      </c>
      <c r="B9" s="1">
        <f t="shared" si="2"/>
        <v>-12000000</v>
      </c>
      <c r="C9" s="13">
        <f t="shared" si="3"/>
        <v>-12000</v>
      </c>
      <c r="D9" s="12">
        <f>C9*5</f>
        <v>-60000</v>
      </c>
      <c r="E9" s="12">
        <f>D9+88760</f>
        <v>28760</v>
      </c>
      <c r="F9" s="3">
        <f t="shared" si="4"/>
        <v>28760</v>
      </c>
      <c r="G9" s="18">
        <f>F9</f>
        <v>28760</v>
      </c>
      <c r="H9">
        <f t="shared" si="1"/>
        <v>0</v>
      </c>
    </row>
    <row r="10" spans="1:8" ht="15.75" thickTop="1" x14ac:dyDescent="0.25">
      <c r="B10" s="1"/>
      <c r="C10" s="2"/>
      <c r="D10" s="1"/>
      <c r="E10" s="1"/>
      <c r="F10" s="14"/>
    </row>
    <row r="11" spans="1:8" x14ac:dyDescent="0.25">
      <c r="H11">
        <f>SUM(H2:H9)</f>
        <v>0</v>
      </c>
    </row>
    <row r="12" spans="1:8" x14ac:dyDescent="0.25">
      <c r="A12" s="17"/>
    </row>
    <row r="14" spans="1:8" x14ac:dyDescent="0.25">
      <c r="B14" s="15">
        <f>'Fee Summary'!D19</f>
        <v>0</v>
      </c>
    </row>
    <row r="23" spans="2:7" x14ac:dyDescent="0.25">
      <c r="B23" s="15"/>
    </row>
    <row r="25" spans="2:7" x14ac:dyDescent="0.25">
      <c r="B25" s="16"/>
    </row>
    <row r="27" spans="2:7" x14ac:dyDescent="0.25">
      <c r="G27">
        <f>IF($B$14&lt;=A28,F27,0)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Fee Summary</vt:lpstr>
      <vt:lpstr>Calc Sheet</vt:lpstr>
      <vt:lpstr>'Fee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Roy Johnston</cp:lastModifiedBy>
  <cp:lastPrinted>2020-10-09T21:00:47Z</cp:lastPrinted>
  <dcterms:created xsi:type="dcterms:W3CDTF">2014-07-31T13:13:38Z</dcterms:created>
  <dcterms:modified xsi:type="dcterms:W3CDTF">2020-10-12T20:13:39Z</dcterms:modified>
</cp:coreProperties>
</file>